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mee_larue\"/>
    </mc:Choice>
  </mc:AlternateContent>
  <xr:revisionPtr revIDLastSave="0" documentId="8_{AA29331F-5E96-4EC7-9B32-E70E3926330D}" xr6:coauthVersionLast="47" xr6:coauthVersionMax="47" xr10:uidLastSave="{00000000-0000-0000-0000-000000000000}"/>
  <bookViews>
    <workbookView xWindow="-108" yWindow="-108" windowWidth="23256" windowHeight="12456" xr2:uid="{DBAA6E17-BEC4-450A-A070-9AC9D7E05A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13" i="1"/>
  <c r="F13" i="1"/>
  <c r="I32" i="1"/>
  <c r="J32" i="1" s="1"/>
  <c r="H32" i="1"/>
  <c r="I35" i="1"/>
  <c r="J35" i="1" s="1"/>
  <c r="K35" i="1" s="1"/>
  <c r="H35" i="1"/>
  <c r="I34" i="1"/>
  <c r="J34" i="1" s="1"/>
  <c r="K34" i="1" s="1"/>
  <c r="H34" i="1"/>
  <c r="I33" i="1"/>
  <c r="J33" i="1" s="1"/>
  <c r="K33" i="1" s="1"/>
  <c r="H33" i="1"/>
  <c r="F32" i="1"/>
  <c r="I30" i="1"/>
  <c r="J30" i="1" s="1"/>
  <c r="K30" i="1" s="1"/>
  <c r="H30" i="1"/>
  <c r="I28" i="1"/>
  <c r="J28" i="1" s="1"/>
  <c r="K28" i="1" s="1"/>
  <c r="H28" i="1"/>
  <c r="I27" i="1"/>
  <c r="J27" i="1" s="1"/>
  <c r="K27" i="1" s="1"/>
  <c r="H27" i="1"/>
  <c r="I26" i="1"/>
  <c r="J26" i="1" s="1"/>
  <c r="K26" i="1" s="1"/>
  <c r="H26" i="1"/>
  <c r="I25" i="1"/>
  <c r="J25" i="1" s="1"/>
  <c r="K25" i="1" s="1"/>
  <c r="H25" i="1"/>
  <c r="F25" i="1"/>
  <c r="L23" i="1"/>
  <c r="I23" i="1"/>
  <c r="J23" i="1" s="1"/>
  <c r="K23" i="1" s="1"/>
  <c r="H23" i="1"/>
  <c r="I22" i="1"/>
  <c r="J22" i="1" s="1"/>
  <c r="K22" i="1" s="1"/>
  <c r="H22" i="1"/>
  <c r="I21" i="1"/>
  <c r="J21" i="1" s="1"/>
  <c r="K21" i="1" s="1"/>
  <c r="F21" i="1"/>
  <c r="I18" i="1"/>
  <c r="J18" i="1" s="1"/>
  <c r="K18" i="1" s="1"/>
  <c r="H18" i="1"/>
  <c r="I16" i="1"/>
  <c r="J16" i="1" s="1"/>
  <c r="K16" i="1" s="1"/>
  <c r="H16" i="1"/>
  <c r="I15" i="1"/>
  <c r="J15" i="1" s="1"/>
  <c r="K15" i="1" s="1"/>
  <c r="F15" i="1"/>
  <c r="J11" i="1"/>
  <c r="K11" i="1" s="1"/>
  <c r="I10" i="1"/>
  <c r="J10" i="1" s="1"/>
  <c r="K10" i="1" s="1"/>
  <c r="F10" i="1"/>
  <c r="I8" i="1"/>
  <c r="J8" i="1" s="1"/>
  <c r="K8" i="1" s="1"/>
  <c r="I7" i="1"/>
  <c r="J7" i="1" s="1"/>
  <c r="K7" i="1" s="1"/>
  <c r="F7" i="1"/>
  <c r="J5" i="1"/>
  <c r="K5" i="1" s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tc={42D98E08-B983-444B-AC5F-55B19D11A1CB}</author>
  </authors>
  <commentList>
    <comment ref="I22" authorId="0" shapeId="0" xr:uid="{42D98E08-B983-444B-AC5F-55B19D11A1C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@Bret Clark I believe this should be 4.6 based on the chancellors computation table</t>
        </r>
      </text>
    </comment>
  </commentList>
</comments>
</file>

<file path=xl/sharedStrings.xml><?xml version="1.0" encoding="utf-8"?>
<sst xmlns="http://schemas.openxmlformats.org/spreadsheetml/2006/main" count="59" uniqueCount="57">
  <si>
    <t>16-Week Sample Scheduling Options</t>
  </si>
  <si>
    <t>Current</t>
  </si>
  <si>
    <t>Recommended</t>
  </si>
  <si>
    <t>Units &amp; Inst Method</t>
  </si>
  <si>
    <t>Scheduling Patterns</t>
  </si>
  <si>
    <t>Weekly Sessions</t>
  </si>
  <si>
    <t>10 Minute Breaks</t>
  </si>
  <si>
    <t># Sections By Days/Week</t>
  </si>
  <si>
    <t>Total Minutes</t>
  </si>
  <si>
    <t>Clock Time Per Meeting</t>
  </si>
  <si>
    <t>Equivalent Time</t>
  </si>
  <si>
    <t>WSCH</t>
  </si>
  <si>
    <t>Contact Hours/Term</t>
  </si>
  <si>
    <t>Gain (Loss) / Term</t>
  </si>
  <si>
    <t>Notes</t>
  </si>
  <si>
    <t>1.0 unit lecture</t>
  </si>
  <si>
    <t>8:00 AM - 8:50 AM</t>
  </si>
  <si>
    <t xml:space="preserve">1.5 unit lecture </t>
  </si>
  <si>
    <t>9:00 AM - 10:25AM</t>
  </si>
  <si>
    <t>or .5 unit lab</t>
  </si>
  <si>
    <t>10:00 AM - 10:50 AM</t>
  </si>
  <si>
    <t>2.0 unit lecture</t>
  </si>
  <si>
    <t>8:00 AM - 10:05 AM</t>
  </si>
  <si>
    <t>9:00 AM - 9:50 AM</t>
  </si>
  <si>
    <t>2.5 unit lecture</t>
  </si>
  <si>
    <t>8:00 AM - 10:25 AM</t>
  </si>
  <si>
    <t>3.0 unit lecture</t>
  </si>
  <si>
    <t>3:00 PM - 6:05 PM</t>
  </si>
  <si>
    <t>or</t>
  </si>
  <si>
    <t>4:00 PM - 5:25 PM</t>
  </si>
  <si>
    <t>1 unit lab</t>
  </si>
  <si>
    <t>4:00 PM - 4:50 PM</t>
  </si>
  <si>
    <t>2 @ 50</t>
  </si>
  <si>
    <t>1@65, 2@50</t>
  </si>
  <si>
    <t>Alternate times to get closer to target</t>
  </si>
  <si>
    <t>4:00 PM - 5:05 PM</t>
  </si>
  <si>
    <t>1 @ 65</t>
  </si>
  <si>
    <t>4.0 unit lecture</t>
  </si>
  <si>
    <t>8:00 AM - 12:05 PM</t>
  </si>
  <si>
    <t>9:00 AM - 11:05 AM</t>
  </si>
  <si>
    <t>10:00 AM - 11:15 AM</t>
  </si>
  <si>
    <t>5.0 unit lecture</t>
  </si>
  <si>
    <t>9:00 AM - 2:10 PM</t>
  </si>
  <si>
    <t>10:00 AM - 12:25 PM</t>
  </si>
  <si>
    <t>10:00 AM - 11:30 AM</t>
  </si>
  <si>
    <t>11:00 AM - 12: 10 PM</t>
  </si>
  <si>
    <t>12:00 PM - 12:50 PM</t>
  </si>
  <si>
    <t>3 @ 50</t>
  </si>
  <si>
    <t>12:00 PM - 1:05 PM</t>
  </si>
  <si>
    <t>2 @ 65</t>
  </si>
  <si>
    <t>2@65, 3@50</t>
  </si>
  <si>
    <t>6.0 unit lecture</t>
  </si>
  <si>
    <t>8:00 AM - 11:05 AM</t>
  </si>
  <si>
    <t>8:00 AM -10:05 AM</t>
  </si>
  <si>
    <t>3.0 unit lab</t>
  </si>
  <si>
    <t>9:00 AM - 10:25 AM</t>
  </si>
  <si>
    <t>2:00 PM - 3:10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</si>
</sst>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8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C6F6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2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0" fillId="0" borderId="0" xfId="0" applyNumberFormat="1"/>
    <xf numFmtId="2" fontId="0" fillId="0" borderId="0" xfId="0" applyNumberFormat="1"/>
    <xf numFmtId="0" fontId="0" fillId="9" borderId="5" xfId="0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6F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0</xdr:row>
      <xdr:rowOff>611378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9EB016-4D56-42BD-86B5-A3B738F10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611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et Clark" id="{D8564D4A-8CF3-FB48-AC4D-E6B9AEC1D396}" userId="bclark@cuesta.edu" providerId="PeoplePicker"/>
  <person displayName="Jacquelyn Contreras" id="{6CD1657A-0FF0-5041-A394-CF96BD008A72}" userId="S::jacquelyn_contreras@cuesta.edu::80bc28be-bcbd-4c0d-a5a2-4e8ec61a9a8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2" dT="2024-11-05T21:02:58.81" personId="{6CD1657A-0FF0-5041-A394-CF96BD008A72}" id="{42D98E08-B983-444B-AC5F-55B19D11A1CB}">
    <text>@Bret Clark I believe this should be 4.6 based on the chancellors computation table</text>
    <mentions>
      <mention mentionpersonId="{D8564D4A-8CF3-FB48-AC4D-E6B9AEC1D396}" mentionId="{3F472980-FAEE-4701-8560-7670100E6BD2}" startIndex="0" length="11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0367-1214-4E5B-B228-6828E45AB8E5}">
  <dimension ref="A1:L38"/>
  <sheetViews>
    <sheetView tabSelected="1" zoomScaleNormal="100" workbookViewId="0">
      <selection activeCell="D25" sqref="D25"/>
    </sheetView>
  </sheetViews>
  <sheetFormatPr defaultColWidth="8.88671875" defaultRowHeight="14.4" x14ac:dyDescent="0.3"/>
  <cols>
    <col min="1" max="1" width="22.44140625" customWidth="1"/>
    <col min="2" max="2" width="22.6640625" customWidth="1"/>
    <col min="3" max="3" width="18.6640625" customWidth="1"/>
    <col min="4" max="4" width="19.33203125" customWidth="1"/>
    <col min="5" max="5" width="21.88671875" customWidth="1"/>
    <col min="6" max="6" width="18.44140625" hidden="1" customWidth="1"/>
    <col min="7" max="7" width="21.33203125" hidden="1" customWidth="1"/>
    <col min="8" max="10" width="19.6640625" hidden="1" customWidth="1"/>
    <col min="11" max="11" width="58.33203125" hidden="1" customWidth="1"/>
    <col min="12" max="12" width="19.33203125" hidden="1" customWidth="1"/>
  </cols>
  <sheetData>
    <row r="1" spans="1:12" ht="50.25" customHeight="1" x14ac:dyDescent="0.3"/>
    <row r="2" spans="1:12" ht="18" x14ac:dyDescent="0.35">
      <c r="A2" s="1" t="s">
        <v>0</v>
      </c>
      <c r="B2" s="2"/>
    </row>
    <row r="3" spans="1:12" ht="15.6" x14ac:dyDescent="0.3">
      <c r="E3" s="48" t="s">
        <v>1</v>
      </c>
      <c r="F3" s="55" t="s">
        <v>2</v>
      </c>
      <c r="G3" s="55"/>
      <c r="H3" s="55"/>
      <c r="I3" s="55"/>
      <c r="J3" s="55"/>
      <c r="K3" s="55"/>
    </row>
    <row r="4" spans="1:12" ht="15.6" x14ac:dyDescent="0.3">
      <c r="A4" s="3" t="s">
        <v>3</v>
      </c>
      <c r="B4" s="3" t="s">
        <v>4</v>
      </c>
      <c r="C4" s="3" t="s">
        <v>5</v>
      </c>
      <c r="D4" s="3" t="s">
        <v>6</v>
      </c>
      <c r="E4" s="49" t="s">
        <v>7</v>
      </c>
      <c r="F4" s="28" t="s">
        <v>8</v>
      </c>
      <c r="G4" s="28" t="s">
        <v>9</v>
      </c>
      <c r="H4" s="28" t="s">
        <v>10</v>
      </c>
      <c r="I4" s="28" t="s">
        <v>11</v>
      </c>
      <c r="J4" s="28" t="s">
        <v>12</v>
      </c>
      <c r="K4" s="28" t="s">
        <v>13</v>
      </c>
      <c r="L4" s="28" t="s">
        <v>14</v>
      </c>
    </row>
    <row r="5" spans="1:12" x14ac:dyDescent="0.3">
      <c r="A5" s="4" t="s">
        <v>15</v>
      </c>
      <c r="B5" s="38" t="s">
        <v>16</v>
      </c>
      <c r="C5" s="4">
        <v>1</v>
      </c>
      <c r="D5" s="4">
        <v>0</v>
      </c>
      <c r="E5" s="4">
        <v>38</v>
      </c>
      <c r="F5">
        <f>17.5*1/16.8*60</f>
        <v>62.499999999999993</v>
      </c>
      <c r="G5" s="29">
        <v>3.4722222222222224E-2</v>
      </c>
      <c r="H5">
        <v>60</v>
      </c>
      <c r="I5">
        <v>1</v>
      </c>
      <c r="J5">
        <f>I5*16.8</f>
        <v>16.8</v>
      </c>
      <c r="K5">
        <f>J5-17.5</f>
        <v>-0.69999999999999929</v>
      </c>
    </row>
    <row r="6" spans="1:12" x14ac:dyDescent="0.3">
      <c r="A6" s="5"/>
      <c r="B6" s="5"/>
      <c r="C6" s="5"/>
      <c r="D6" s="5"/>
      <c r="E6" s="5"/>
      <c r="G6" s="30"/>
    </row>
    <row r="7" spans="1:12" x14ac:dyDescent="0.3">
      <c r="A7" s="6" t="s">
        <v>17</v>
      </c>
      <c r="B7" s="6" t="s">
        <v>18</v>
      </c>
      <c r="C7" s="6">
        <v>1</v>
      </c>
      <c r="D7" s="6">
        <v>0</v>
      </c>
      <c r="E7" s="6">
        <v>58</v>
      </c>
      <c r="F7">
        <f>1.5*17.5/16.8*60</f>
        <v>93.75</v>
      </c>
      <c r="G7" s="29">
        <v>5.9027777777777776E-2</v>
      </c>
      <c r="H7">
        <v>95</v>
      </c>
      <c r="I7">
        <f>1+35/50</f>
        <v>1.7</v>
      </c>
      <c r="J7">
        <f t="shared" ref="J7:J30" si="0">I7*16.8</f>
        <v>28.56</v>
      </c>
      <c r="K7">
        <f>J7-17.5*1.5</f>
        <v>2.3099999999999987</v>
      </c>
    </row>
    <row r="8" spans="1:12" x14ac:dyDescent="0.3">
      <c r="A8" s="40" t="s">
        <v>19</v>
      </c>
      <c r="B8" s="42" t="s">
        <v>20</v>
      </c>
      <c r="C8" s="43">
        <v>2</v>
      </c>
      <c r="D8" s="44">
        <v>0</v>
      </c>
      <c r="E8" s="44">
        <v>0</v>
      </c>
      <c r="G8" s="29">
        <v>3.4722222222222224E-2</v>
      </c>
      <c r="H8">
        <v>120</v>
      </c>
      <c r="I8">
        <f>2</f>
        <v>2</v>
      </c>
      <c r="J8">
        <f t="shared" si="0"/>
        <v>33.6</v>
      </c>
      <c r="K8">
        <f>J8-17.5*1.5</f>
        <v>7.3500000000000014</v>
      </c>
    </row>
    <row r="9" spans="1:12" x14ac:dyDescent="0.3">
      <c r="A9" s="7"/>
      <c r="B9" s="41"/>
      <c r="C9" s="26"/>
      <c r="D9" s="26"/>
      <c r="E9" s="26"/>
      <c r="G9" s="30"/>
    </row>
    <row r="10" spans="1:12" x14ac:dyDescent="0.3">
      <c r="A10" s="8" t="s">
        <v>21</v>
      </c>
      <c r="B10" s="36" t="s">
        <v>22</v>
      </c>
      <c r="C10" s="9">
        <v>1</v>
      </c>
      <c r="D10" s="9">
        <v>1</v>
      </c>
      <c r="E10" s="9">
        <v>29</v>
      </c>
      <c r="F10">
        <f>2*17.5/16.8*60</f>
        <v>124.99999999999999</v>
      </c>
      <c r="G10" s="29">
        <v>8.6805555555555552E-2</v>
      </c>
      <c r="H10">
        <v>135</v>
      </c>
      <c r="I10">
        <f>2+15/50</f>
        <v>2.2999999999999998</v>
      </c>
      <c r="J10">
        <f t="shared" si="0"/>
        <v>38.64</v>
      </c>
      <c r="K10">
        <f>J10-17.5*2</f>
        <v>3.6400000000000006</v>
      </c>
    </row>
    <row r="11" spans="1:12" x14ac:dyDescent="0.3">
      <c r="A11" s="10"/>
      <c r="B11" s="37" t="s">
        <v>23</v>
      </c>
      <c r="C11" s="9">
        <v>2</v>
      </c>
      <c r="D11" s="9">
        <v>0</v>
      </c>
      <c r="E11" s="9">
        <v>83</v>
      </c>
      <c r="G11" s="29">
        <v>3.4722222222222224E-2</v>
      </c>
      <c r="H11">
        <v>120</v>
      </c>
      <c r="I11">
        <v>2</v>
      </c>
      <c r="J11">
        <f t="shared" si="0"/>
        <v>33.6</v>
      </c>
      <c r="K11">
        <f>J11-17.5*2</f>
        <v>-1.3999999999999986</v>
      </c>
    </row>
    <row r="12" spans="1:12" x14ac:dyDescent="0.3">
      <c r="A12" s="7"/>
      <c r="B12" s="5"/>
      <c r="C12" s="5"/>
      <c r="D12" s="5"/>
      <c r="E12" s="5"/>
      <c r="G12" s="30"/>
    </row>
    <row r="13" spans="1:12" x14ac:dyDescent="0.3">
      <c r="A13" s="52" t="s">
        <v>24</v>
      </c>
      <c r="B13" s="53" t="s">
        <v>25</v>
      </c>
      <c r="C13" s="54">
        <v>1</v>
      </c>
      <c r="D13" s="54">
        <v>1</v>
      </c>
      <c r="E13" s="54">
        <v>10</v>
      </c>
      <c r="F13" s="51">
        <f>2*17.5/16.8</f>
        <v>2.083333333333333</v>
      </c>
      <c r="G13" s="29">
        <v>0.10069444444444445</v>
      </c>
      <c r="H13">
        <v>155</v>
      </c>
      <c r="I13">
        <f>2+35/50</f>
        <v>2.7</v>
      </c>
      <c r="J13">
        <f t="shared" si="0"/>
        <v>45.360000000000007</v>
      </c>
      <c r="K13">
        <f>J13-17.5*2</f>
        <v>10.360000000000007</v>
      </c>
    </row>
    <row r="14" spans="1:12" x14ac:dyDescent="0.3">
      <c r="A14" s="7"/>
      <c r="B14" s="5"/>
      <c r="C14" s="5"/>
      <c r="D14" s="5"/>
      <c r="E14" s="5"/>
      <c r="G14" s="30"/>
    </row>
    <row r="15" spans="1:12" x14ac:dyDescent="0.3">
      <c r="A15" s="11" t="s">
        <v>26</v>
      </c>
      <c r="B15" s="12" t="s">
        <v>27</v>
      </c>
      <c r="C15" s="12">
        <v>1</v>
      </c>
      <c r="D15" s="12">
        <v>2</v>
      </c>
      <c r="E15" s="12">
        <v>58</v>
      </c>
      <c r="F15">
        <f>3*17.5/16.8*60</f>
        <v>187.5</v>
      </c>
      <c r="G15" s="29">
        <v>0.12847222222222221</v>
      </c>
      <c r="H15">
        <v>195</v>
      </c>
      <c r="I15">
        <f>3+15/50</f>
        <v>3.3</v>
      </c>
      <c r="J15">
        <f t="shared" si="0"/>
        <v>55.44</v>
      </c>
      <c r="K15">
        <f>J15-17.5*3</f>
        <v>2.9399999999999977</v>
      </c>
    </row>
    <row r="16" spans="1:12" x14ac:dyDescent="0.3">
      <c r="A16" s="13" t="s">
        <v>28</v>
      </c>
      <c r="B16" s="31" t="s">
        <v>29</v>
      </c>
      <c r="C16" s="32">
        <v>2</v>
      </c>
      <c r="D16" s="32">
        <v>0</v>
      </c>
      <c r="E16" s="32">
        <v>141</v>
      </c>
      <c r="G16" s="29">
        <v>5.9027777777777776E-2</v>
      </c>
      <c r="H16">
        <f>95*2</f>
        <v>190</v>
      </c>
      <c r="I16">
        <f>2*(1+35/50)</f>
        <v>3.4</v>
      </c>
      <c r="J16">
        <f t="shared" si="0"/>
        <v>57.12</v>
      </c>
      <c r="K16">
        <f t="shared" ref="K16:K18" si="1">J16-17.5*3</f>
        <v>4.6199999999999974</v>
      </c>
    </row>
    <row r="17" spans="1:12" x14ac:dyDescent="0.3">
      <c r="A17" s="27" t="s">
        <v>30</v>
      </c>
      <c r="B17" s="31" t="s">
        <v>31</v>
      </c>
      <c r="C17" s="33">
        <v>3</v>
      </c>
      <c r="D17" s="31">
        <v>0</v>
      </c>
      <c r="E17" s="31">
        <v>4</v>
      </c>
      <c r="G17" s="29"/>
    </row>
    <row r="18" spans="1:12" x14ac:dyDescent="0.3">
      <c r="A18" s="27"/>
      <c r="B18" s="33" t="s">
        <v>31</v>
      </c>
      <c r="C18" s="32" t="s">
        <v>32</v>
      </c>
      <c r="D18" s="32">
        <v>0</v>
      </c>
      <c r="E18" s="32">
        <v>4</v>
      </c>
      <c r="G18" s="29" t="s">
        <v>33</v>
      </c>
      <c r="H18">
        <f>60+15+120</f>
        <v>195</v>
      </c>
      <c r="I18">
        <f>3+15/50</f>
        <v>3.3</v>
      </c>
      <c r="J18">
        <f t="shared" si="0"/>
        <v>55.44</v>
      </c>
      <c r="K18">
        <f t="shared" si="1"/>
        <v>2.9399999999999977</v>
      </c>
      <c r="L18" t="s">
        <v>34</v>
      </c>
    </row>
    <row r="19" spans="1:12" x14ac:dyDescent="0.3">
      <c r="A19" s="27"/>
      <c r="B19" s="34" t="s">
        <v>35</v>
      </c>
      <c r="C19" s="35" t="s">
        <v>36</v>
      </c>
      <c r="D19" s="35">
        <v>0</v>
      </c>
      <c r="E19" s="35"/>
      <c r="G19" s="30"/>
    </row>
    <row r="20" spans="1:12" x14ac:dyDescent="0.3">
      <c r="A20" s="7"/>
      <c r="B20" s="26"/>
      <c r="C20" s="26"/>
      <c r="D20" s="26"/>
      <c r="E20" s="26"/>
      <c r="G20" s="30"/>
    </row>
    <row r="21" spans="1:12" x14ac:dyDescent="0.3">
      <c r="A21" s="14" t="s">
        <v>37</v>
      </c>
      <c r="B21" s="39" t="s">
        <v>38</v>
      </c>
      <c r="C21" s="15">
        <v>1</v>
      </c>
      <c r="D21" s="15">
        <v>3</v>
      </c>
      <c r="E21" s="15">
        <v>2</v>
      </c>
      <c r="F21">
        <f>4*17.5/16.8*60</f>
        <v>249.99999999999997</v>
      </c>
      <c r="G21" s="29">
        <v>0.1701388888888889</v>
      </c>
      <c r="H21">
        <v>255</v>
      </c>
      <c r="I21">
        <f>4+15/50</f>
        <v>4.3</v>
      </c>
      <c r="J21">
        <f t="shared" si="0"/>
        <v>72.239999999999995</v>
      </c>
      <c r="K21">
        <f>J21-17.5*4</f>
        <v>2.2399999999999949</v>
      </c>
    </row>
    <row r="22" spans="1:12" x14ac:dyDescent="0.3">
      <c r="A22" s="16"/>
      <c r="B22" s="15" t="s">
        <v>39</v>
      </c>
      <c r="C22" s="15">
        <v>2</v>
      </c>
      <c r="D22" s="15">
        <v>1</v>
      </c>
      <c r="E22" s="15">
        <v>121</v>
      </c>
      <c r="G22" s="29">
        <v>8.6805555555555552E-2</v>
      </c>
      <c r="H22">
        <f>(120+15)*2</f>
        <v>270</v>
      </c>
      <c r="I22">
        <f>4+2*25/50</f>
        <v>5</v>
      </c>
      <c r="J22">
        <f t="shared" si="0"/>
        <v>84</v>
      </c>
      <c r="K22">
        <f t="shared" ref="K22:K23" si="2">J22-17.5*4</f>
        <v>14</v>
      </c>
      <c r="L22">
        <v>52.5</v>
      </c>
    </row>
    <row r="23" spans="1:12" x14ac:dyDescent="0.3">
      <c r="A23" s="17"/>
      <c r="B23" s="15" t="s">
        <v>40</v>
      </c>
      <c r="C23" s="15">
        <v>3</v>
      </c>
      <c r="D23" s="15">
        <v>0</v>
      </c>
      <c r="E23" s="15">
        <v>0</v>
      </c>
      <c r="G23" s="29">
        <v>5.2083333333333336E-2</v>
      </c>
      <c r="H23">
        <f>180+3*25</f>
        <v>255</v>
      </c>
      <c r="I23">
        <f>3+3*25/50</f>
        <v>4.5</v>
      </c>
      <c r="J23">
        <f t="shared" si="0"/>
        <v>75.600000000000009</v>
      </c>
      <c r="K23">
        <f t="shared" si="2"/>
        <v>5.6000000000000085</v>
      </c>
      <c r="L23">
        <f>3.2*17.5</f>
        <v>56</v>
      </c>
    </row>
    <row r="24" spans="1:12" x14ac:dyDescent="0.3">
      <c r="A24" s="7"/>
      <c r="B24" s="5"/>
      <c r="C24" s="5"/>
      <c r="D24" s="5"/>
      <c r="E24" s="5"/>
      <c r="G24" s="30"/>
    </row>
    <row r="25" spans="1:12" x14ac:dyDescent="0.3">
      <c r="A25" s="18" t="s">
        <v>41</v>
      </c>
      <c r="B25" s="45" t="s">
        <v>42</v>
      </c>
      <c r="C25" s="19">
        <v>1</v>
      </c>
      <c r="D25" s="19">
        <v>3</v>
      </c>
      <c r="E25" s="19">
        <v>0</v>
      </c>
      <c r="F25">
        <f>5*17.5/16.8*60</f>
        <v>312.5</v>
      </c>
      <c r="G25" s="29">
        <v>0.21527777777777779</v>
      </c>
      <c r="H25">
        <f>5*60+25</f>
        <v>325</v>
      </c>
      <c r="I25">
        <f>5+20/50</f>
        <v>5.4</v>
      </c>
      <c r="J25">
        <f t="shared" si="0"/>
        <v>90.720000000000013</v>
      </c>
      <c r="K25">
        <f>J25-17.5*5</f>
        <v>3.2200000000000131</v>
      </c>
    </row>
    <row r="26" spans="1:12" x14ac:dyDescent="0.3">
      <c r="A26" s="20"/>
      <c r="B26" s="45" t="s">
        <v>43</v>
      </c>
      <c r="C26" s="19">
        <v>2</v>
      </c>
      <c r="D26" s="19">
        <v>1</v>
      </c>
      <c r="E26" s="19">
        <v>20</v>
      </c>
      <c r="G26" s="29">
        <v>0.10069444444444445</v>
      </c>
      <c r="H26">
        <f>(120+35)*2</f>
        <v>310</v>
      </c>
      <c r="I26">
        <f>4+2*35/50</f>
        <v>5.4</v>
      </c>
      <c r="J26">
        <f t="shared" si="0"/>
        <v>90.720000000000013</v>
      </c>
      <c r="K26">
        <f t="shared" ref="K26:K30" si="3">J26-17.5*5</f>
        <v>3.2200000000000131</v>
      </c>
    </row>
    <row r="27" spans="1:12" x14ac:dyDescent="0.3">
      <c r="A27" s="20"/>
      <c r="B27" s="45" t="s">
        <v>44</v>
      </c>
      <c r="C27" s="19">
        <v>3</v>
      </c>
      <c r="D27" s="19">
        <v>0</v>
      </c>
      <c r="E27" s="19">
        <v>9</v>
      </c>
      <c r="G27" s="29">
        <v>6.25E-2</v>
      </c>
      <c r="H27">
        <f>180+3*40</f>
        <v>300</v>
      </c>
      <c r="I27">
        <f>3*(1+40/50)</f>
        <v>5.4</v>
      </c>
      <c r="J27">
        <f t="shared" si="0"/>
        <v>90.720000000000013</v>
      </c>
      <c r="K27">
        <f t="shared" si="3"/>
        <v>3.2200000000000131</v>
      </c>
    </row>
    <row r="28" spans="1:12" x14ac:dyDescent="0.3">
      <c r="A28" s="20"/>
      <c r="B28" s="19" t="s">
        <v>45</v>
      </c>
      <c r="C28" s="19">
        <v>4</v>
      </c>
      <c r="D28" s="19">
        <v>0</v>
      </c>
      <c r="E28" s="19">
        <v>0</v>
      </c>
      <c r="G28" s="29">
        <v>4.8611111111111112E-2</v>
      </c>
      <c r="H28">
        <f>60*4+4*20</f>
        <v>320</v>
      </c>
      <c r="I28">
        <f>4*(1+20/50)</f>
        <v>5.6</v>
      </c>
      <c r="J28">
        <f t="shared" si="0"/>
        <v>94.08</v>
      </c>
      <c r="K28">
        <f t="shared" si="3"/>
        <v>6.5799999999999983</v>
      </c>
    </row>
    <row r="29" spans="1:12" x14ac:dyDescent="0.3">
      <c r="A29" s="20"/>
      <c r="B29" s="46" t="s">
        <v>46</v>
      </c>
      <c r="C29" s="46" t="s">
        <v>47</v>
      </c>
      <c r="D29" s="46">
        <v>0</v>
      </c>
      <c r="E29" s="46">
        <v>0</v>
      </c>
      <c r="G29" s="29"/>
    </row>
    <row r="30" spans="1:12" x14ac:dyDescent="0.3">
      <c r="A30" s="21"/>
      <c r="B30" s="47" t="s">
        <v>48</v>
      </c>
      <c r="C30" s="47" t="s">
        <v>49</v>
      </c>
      <c r="D30" s="47">
        <v>0</v>
      </c>
      <c r="E30" s="47"/>
      <c r="G30" s="30" t="s">
        <v>50</v>
      </c>
      <c r="H30">
        <f>2*75+180</f>
        <v>330</v>
      </c>
      <c r="I30">
        <f>5+15/50*2</f>
        <v>5.6</v>
      </c>
      <c r="J30">
        <f t="shared" si="0"/>
        <v>94.08</v>
      </c>
      <c r="K30">
        <f t="shared" si="3"/>
        <v>6.5799999999999983</v>
      </c>
    </row>
    <row r="31" spans="1:12" x14ac:dyDescent="0.3">
      <c r="A31" s="7"/>
      <c r="B31" s="5"/>
      <c r="C31" s="5"/>
      <c r="D31" s="5"/>
      <c r="G31" s="30"/>
    </row>
    <row r="32" spans="1:12" x14ac:dyDescent="0.3">
      <c r="A32" s="22" t="s">
        <v>51</v>
      </c>
      <c r="B32" s="23" t="s">
        <v>52</v>
      </c>
      <c r="C32" s="23">
        <v>2</v>
      </c>
      <c r="D32" s="23">
        <v>2</v>
      </c>
      <c r="E32" s="23">
        <v>23</v>
      </c>
      <c r="F32">
        <f>6*17.5/16.8*60</f>
        <v>375</v>
      </c>
      <c r="G32" s="50">
        <v>0.12847222222222221</v>
      </c>
      <c r="H32">
        <f>(3*60+1*15)*2</f>
        <v>390</v>
      </c>
      <c r="I32">
        <f>6+15/50*2</f>
        <v>6.6</v>
      </c>
      <c r="J32">
        <f>I32*16.8</f>
        <v>110.88</v>
      </c>
    </row>
    <row r="33" spans="1:12" x14ac:dyDescent="0.3">
      <c r="A33" s="24" t="s">
        <v>28</v>
      </c>
      <c r="B33" s="23" t="s">
        <v>53</v>
      </c>
      <c r="C33" s="23">
        <v>3</v>
      </c>
      <c r="D33" s="23">
        <v>1</v>
      </c>
      <c r="E33" s="23">
        <v>0</v>
      </c>
      <c r="G33" s="29">
        <v>8.6805555555555552E-2</v>
      </c>
      <c r="H33">
        <f>120*3+3*15</f>
        <v>405</v>
      </c>
      <c r="I33">
        <f>6+15/50*3</f>
        <v>6.9</v>
      </c>
      <c r="J33">
        <f>I33*16.8</f>
        <v>115.92000000000002</v>
      </c>
      <c r="K33">
        <f>J33-6*17.5</f>
        <v>10.920000000000016</v>
      </c>
    </row>
    <row r="34" spans="1:12" x14ac:dyDescent="0.3">
      <c r="A34" s="24" t="s">
        <v>54</v>
      </c>
      <c r="B34" s="23" t="s">
        <v>55</v>
      </c>
      <c r="C34" s="23">
        <v>4</v>
      </c>
      <c r="D34" s="23">
        <v>0</v>
      </c>
      <c r="E34" s="23">
        <v>0</v>
      </c>
      <c r="G34" s="29">
        <v>5.9027777777777776E-2</v>
      </c>
      <c r="H34">
        <f>4*(60+35)</f>
        <v>380</v>
      </c>
      <c r="I34">
        <f>4+4*35/50</f>
        <v>6.8</v>
      </c>
      <c r="J34">
        <f>I34*16.8</f>
        <v>114.24</v>
      </c>
      <c r="K34">
        <f t="shared" ref="K34:K35" si="4">J34-6*17.5</f>
        <v>9.2399999999999949</v>
      </c>
    </row>
    <row r="35" spans="1:12" x14ac:dyDescent="0.3">
      <c r="A35" s="25"/>
      <c r="B35" s="23" t="s">
        <v>56</v>
      </c>
      <c r="C35" s="23">
        <v>5</v>
      </c>
      <c r="D35" s="23">
        <v>0</v>
      </c>
      <c r="E35" s="23">
        <v>0</v>
      </c>
      <c r="G35" s="29">
        <v>4.8611111111111112E-2</v>
      </c>
      <c r="H35">
        <f>5*60+15*5</f>
        <v>375</v>
      </c>
      <c r="I35">
        <f>5+5*20/50</f>
        <v>7</v>
      </c>
      <c r="J35">
        <f>I35*16.8</f>
        <v>117.60000000000001</v>
      </c>
      <c r="K35">
        <f t="shared" si="4"/>
        <v>12.600000000000009</v>
      </c>
      <c r="L35" s="7"/>
    </row>
    <row r="36" spans="1:12" x14ac:dyDescent="0.3">
      <c r="A36" s="7"/>
      <c r="B36" s="7"/>
      <c r="C36" s="7"/>
      <c r="D36" s="7"/>
      <c r="F36" s="7"/>
    </row>
    <row r="37" spans="1:12" x14ac:dyDescent="0.3">
      <c r="A37" s="7"/>
      <c r="B37" s="7"/>
      <c r="C37" s="7"/>
      <c r="D37" s="7"/>
    </row>
    <row r="38" spans="1:12" x14ac:dyDescent="0.3">
      <c r="B38" s="7"/>
      <c r="C38" s="7"/>
      <c r="D38" s="7"/>
    </row>
  </sheetData>
  <mergeCells count="1">
    <mergeCell ref="F3:K3"/>
  </mergeCells>
  <pageMargins left="0.7" right="0.7" top="0.75" bottom="0.75" header="0.3" footer="0.3"/>
  <pageSetup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AB5A87F8E9F4B8B0C40B6E87A5328" ma:contentTypeVersion="6" ma:contentTypeDescription="Create a new document." ma:contentTypeScope="" ma:versionID="96a0081f1165ebed05ac692eaf682c4d">
  <xsd:schema xmlns:xsd="http://www.w3.org/2001/XMLSchema" xmlns:xs="http://www.w3.org/2001/XMLSchema" xmlns:p="http://schemas.microsoft.com/office/2006/metadata/properties" xmlns:ns2="2518c0e7-787d-46e2-abca-0e1c6b7c3229" xmlns:ns3="e1b01295-642c-4da0-bc94-cfdea92644d3" targetNamespace="http://schemas.microsoft.com/office/2006/metadata/properties" ma:root="true" ma:fieldsID="b19fb7ca95543c4d25dbc6ebaa0d8830" ns2:_="" ns3:_="">
    <xsd:import namespace="2518c0e7-787d-46e2-abca-0e1c6b7c3229"/>
    <xsd:import namespace="e1b01295-642c-4da0-bc94-cfdea9264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8c0e7-787d-46e2-abca-0e1c6b7c3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01295-642c-4da0-bc94-cfdea9264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BA5633-BEA9-4BC3-AAAA-A97385F40A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4D8538-FF49-46C6-BD7F-BEE17040FF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C84D69-B3AA-4008-A80A-178D4AB4E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8c0e7-787d-46e2-abca-0e1c6b7c3229"/>
    <ds:schemaRef ds:uri="e1b01295-642c-4da0-bc94-cfdea9264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Stearns</dc:creator>
  <cp:keywords/>
  <dc:description/>
  <cp:lastModifiedBy>Aimee La Rue</cp:lastModifiedBy>
  <cp:revision/>
  <dcterms:created xsi:type="dcterms:W3CDTF">2024-09-26T20:35:56Z</dcterms:created>
  <dcterms:modified xsi:type="dcterms:W3CDTF">2024-11-13T21:42:27Z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0x01010078DAB5A87F8E9F4B8B0C40B6E87A5328</vt:lpwstr>
  </property>
</Properties>
</file>